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260" windowHeight="8835" firstSheet="1" activeTab="1"/>
  </bookViews>
  <sheets>
    <sheet name="Korrelationskoefficient bereg" sheetId="1" r:id="rId1"/>
    <sheet name="Scores" sheetId="2" r:id="rId2"/>
  </sheets>
  <calcPr calcId="125725"/>
</workbook>
</file>

<file path=xl/calcChain.xml><?xml version="1.0" encoding="utf-8"?>
<calcChain xmlns="http://schemas.openxmlformats.org/spreadsheetml/2006/main">
  <c r="D4" i="1"/>
  <c r="F4"/>
  <c r="G4"/>
  <c r="D5"/>
  <c r="F5"/>
  <c r="G5"/>
  <c r="D6"/>
  <c r="F6"/>
  <c r="G6"/>
  <c r="D7"/>
  <c r="F7"/>
  <c r="G7"/>
  <c r="D8"/>
  <c r="F8"/>
  <c r="G8"/>
  <c r="D9"/>
  <c r="F9"/>
  <c r="G9"/>
  <c r="D10"/>
  <c r="F10"/>
  <c r="G10"/>
  <c r="B11"/>
  <c r="C11"/>
  <c r="D11"/>
  <c r="E11"/>
  <c r="F11"/>
  <c r="G11"/>
  <c r="C13"/>
  <c r="H4" s="1"/>
  <c r="E13"/>
  <c r="I5" s="1"/>
  <c r="B15"/>
  <c r="B8" i="2"/>
  <c r="C8"/>
  <c r="D8"/>
  <c r="E8"/>
  <c r="F8"/>
  <c r="G8"/>
  <c r="C12"/>
  <c r="H12" s="1"/>
  <c r="D12"/>
  <c r="E12"/>
  <c r="F12"/>
  <c r="G12"/>
  <c r="C15"/>
  <c r="H15" s="1"/>
  <c r="D15"/>
  <c r="E15"/>
  <c r="F15"/>
  <c r="G15"/>
  <c r="C21"/>
  <c r="H21" s="1"/>
  <c r="D21"/>
  <c r="E21"/>
  <c r="F21"/>
  <c r="G21"/>
  <c r="C22"/>
  <c r="H22" s="1"/>
  <c r="D22"/>
  <c r="E22"/>
  <c r="F22"/>
  <c r="G22"/>
  <c r="C23"/>
  <c r="H23" s="1"/>
  <c r="D23"/>
  <c r="E23"/>
  <c r="F23"/>
  <c r="G23"/>
  <c r="C24"/>
  <c r="H24" s="1"/>
  <c r="D24"/>
  <c r="E24"/>
  <c r="F24"/>
  <c r="G24"/>
  <c r="C25"/>
  <c r="H25" s="1"/>
  <c r="D25"/>
  <c r="E25"/>
  <c r="F25"/>
  <c r="G25"/>
  <c r="C26"/>
  <c r="H26" s="1"/>
  <c r="D26"/>
  <c r="E26"/>
  <c r="F26"/>
  <c r="G26"/>
  <c r="C27"/>
  <c r="H27" s="1"/>
  <c r="D27"/>
  <c r="E27"/>
  <c r="F27"/>
  <c r="G27"/>
  <c r="C28"/>
  <c r="H28" s="1"/>
  <c r="D28"/>
  <c r="E28"/>
  <c r="F28"/>
  <c r="G28"/>
  <c r="C29"/>
  <c r="H29" s="1"/>
  <c r="D29"/>
  <c r="E29"/>
  <c r="F29"/>
  <c r="G29"/>
  <c r="C30"/>
  <c r="H30" s="1"/>
  <c r="D30"/>
  <c r="E30"/>
  <c r="F30"/>
  <c r="G30"/>
  <c r="I30" l="1"/>
  <c r="J30"/>
  <c r="I28"/>
  <c r="J28"/>
  <c r="I26"/>
  <c r="J26"/>
  <c r="I24"/>
  <c r="J24"/>
  <c r="I22"/>
  <c r="J22"/>
  <c r="C16"/>
  <c r="C17"/>
  <c r="I29"/>
  <c r="J29"/>
  <c r="I27"/>
  <c r="J27"/>
  <c r="I25"/>
  <c r="J25"/>
  <c r="I23"/>
  <c r="J23"/>
  <c r="I21"/>
  <c r="J21"/>
  <c r="C13"/>
  <c r="C14"/>
  <c r="I10" i="1"/>
  <c r="H9"/>
  <c r="I8"/>
  <c r="H7"/>
  <c r="I6"/>
  <c r="H5"/>
  <c r="H11" s="1"/>
  <c r="C14" s="1"/>
  <c r="I4"/>
  <c r="H10"/>
  <c r="I9"/>
  <c r="H8"/>
  <c r="I7"/>
  <c r="H6"/>
  <c r="B13" i="2" l="1"/>
  <c r="D13"/>
  <c r="F13"/>
  <c r="E13"/>
  <c r="G13"/>
  <c r="K21"/>
  <c r="M21"/>
  <c r="O21"/>
  <c r="Q21"/>
  <c r="S21"/>
  <c r="K23"/>
  <c r="M23"/>
  <c r="O23"/>
  <c r="Q23"/>
  <c r="S23"/>
  <c r="K25"/>
  <c r="M25"/>
  <c r="O25"/>
  <c r="Q25"/>
  <c r="S25"/>
  <c r="K27"/>
  <c r="M27"/>
  <c r="O27"/>
  <c r="Q27"/>
  <c r="S27"/>
  <c r="K29"/>
  <c r="M29"/>
  <c r="O29"/>
  <c r="Q29"/>
  <c r="S29"/>
  <c r="B16"/>
  <c r="D16"/>
  <c r="F16"/>
  <c r="E16"/>
  <c r="G16"/>
  <c r="K22"/>
  <c r="M22"/>
  <c r="O22"/>
  <c r="Q22"/>
  <c r="S22"/>
  <c r="K24"/>
  <c r="M24"/>
  <c r="O24"/>
  <c r="Q24"/>
  <c r="S24"/>
  <c r="K26"/>
  <c r="M26"/>
  <c r="O26"/>
  <c r="Q26"/>
  <c r="S26"/>
  <c r="K28"/>
  <c r="M28"/>
  <c r="O28"/>
  <c r="Q28"/>
  <c r="S28"/>
  <c r="K30"/>
  <c r="M30"/>
  <c r="O30"/>
  <c r="Q30"/>
  <c r="S30"/>
  <c r="B14"/>
  <c r="D14"/>
  <c r="F14"/>
  <c r="E14"/>
  <c r="G14"/>
  <c r="L21"/>
  <c r="N21"/>
  <c r="P21"/>
  <c r="R21"/>
  <c r="T21"/>
  <c r="L23"/>
  <c r="N23"/>
  <c r="P23"/>
  <c r="R23"/>
  <c r="T23"/>
  <c r="L25"/>
  <c r="N25"/>
  <c r="P25"/>
  <c r="R25"/>
  <c r="T25"/>
  <c r="L27"/>
  <c r="N27"/>
  <c r="P27"/>
  <c r="R27"/>
  <c r="T27"/>
  <c r="L29"/>
  <c r="N29"/>
  <c r="P29"/>
  <c r="R29"/>
  <c r="T29"/>
  <c r="B17"/>
  <c r="D17"/>
  <c r="F17"/>
  <c r="E17"/>
  <c r="G17"/>
  <c r="L22"/>
  <c r="N22"/>
  <c r="P22"/>
  <c r="R22"/>
  <c r="T22"/>
  <c r="L24"/>
  <c r="N24"/>
  <c r="P24"/>
  <c r="R24"/>
  <c r="T24"/>
  <c r="L26"/>
  <c r="N26"/>
  <c r="P26"/>
  <c r="R26"/>
  <c r="T26"/>
  <c r="L28"/>
  <c r="N28"/>
  <c r="P28"/>
  <c r="R28"/>
  <c r="T28"/>
  <c r="L30"/>
  <c r="N30"/>
  <c r="P30"/>
  <c r="R30"/>
  <c r="T30"/>
  <c r="I11" i="1"/>
  <c r="E14" s="1"/>
</calcChain>
</file>

<file path=xl/comments1.xml><?xml version="1.0" encoding="utf-8"?>
<comments xmlns="http://schemas.openxmlformats.org/spreadsheetml/2006/main">
  <authors>
    <author>jaiv</author>
  </authors>
  <commentList>
    <comment ref="H11" authorId="0">
      <text>
        <r>
          <rPr>
            <sz val="8"/>
            <color indexed="81"/>
            <rFont val="Tahoma"/>
            <family val="2"/>
          </rPr>
          <t>Indregnet regression mod gennemsnittet</t>
        </r>
      </text>
    </comment>
  </commentList>
</comments>
</file>

<file path=xl/sharedStrings.xml><?xml version="1.0" encoding="utf-8"?>
<sst xmlns="http://schemas.openxmlformats.org/spreadsheetml/2006/main" count="64" uniqueCount="34">
  <si>
    <t>Beregning af korrelationskoefficient</t>
  </si>
  <si>
    <t>X</t>
  </si>
  <si>
    <t>X^2</t>
  </si>
  <si>
    <t>Y</t>
  </si>
  <si>
    <t>Y^2</t>
  </si>
  <si>
    <t>XY</t>
  </si>
  <si>
    <t>Nr</t>
  </si>
  <si>
    <t>Gns</t>
  </si>
  <si>
    <t>SampleSD</t>
  </si>
  <si>
    <t>Optælling</t>
  </si>
  <si>
    <t>DevX^2</t>
  </si>
  <si>
    <t>r</t>
  </si>
  <si>
    <t>DevY^2</t>
  </si>
  <si>
    <t xml:space="preserve">SEmeas </t>
  </si>
  <si>
    <t>Reliabilitet</t>
  </si>
  <si>
    <t>SD</t>
  </si>
  <si>
    <t>Beregninger for måleskala</t>
  </si>
  <si>
    <t>Person</t>
  </si>
  <si>
    <t>Nedre</t>
  </si>
  <si>
    <t>Øvre</t>
  </si>
  <si>
    <t>Beregnet</t>
  </si>
  <si>
    <t>råscore</t>
  </si>
  <si>
    <t>Råscore</t>
  </si>
  <si>
    <t>T-score</t>
  </si>
  <si>
    <t>Sten</t>
  </si>
  <si>
    <t>Stanine</t>
  </si>
  <si>
    <t>WAIS</t>
  </si>
  <si>
    <t>z-score</t>
  </si>
  <si>
    <t>Beregnede scoreværdier</t>
  </si>
  <si>
    <t>z</t>
  </si>
  <si>
    <t>T</t>
  </si>
  <si>
    <t>Sand z-score</t>
  </si>
  <si>
    <t>% CL</t>
  </si>
  <si>
    <t>Konfidensgrænser</t>
  </si>
</sst>
</file>

<file path=xl/styles.xml><?xml version="1.0" encoding="utf-8"?>
<styleSheet xmlns="http://schemas.openxmlformats.org/spreadsheetml/2006/main">
  <numFmts count="2">
    <numFmt numFmtId="172" formatCode="0.000"/>
    <numFmt numFmtId="173" formatCode="0.0"/>
  </numFmts>
  <fonts count="3">
    <font>
      <sz val="10"/>
      <name val="Arial"/>
    </font>
    <font>
      <sz val="8"/>
      <color indexed="81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72" fontId="0" fillId="0" borderId="0" xfId="0" applyNumberFormat="1"/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right"/>
    </xf>
    <xf numFmtId="0" fontId="0" fillId="2" borderId="3" xfId="0" applyFill="1" applyBorder="1"/>
    <xf numFmtId="2" fontId="0" fillId="0" borderId="0" xfId="0" applyNumberFormat="1" applyFill="1" applyBorder="1"/>
    <xf numFmtId="2" fontId="0" fillId="4" borderId="0" xfId="0" applyNumberFormat="1" applyFill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2" fontId="0" fillId="0" borderId="6" xfId="0" applyNumberFormat="1" applyFill="1" applyBorder="1"/>
    <xf numFmtId="2" fontId="0" fillId="0" borderId="7" xfId="0" applyNumberFormat="1" applyFill="1" applyBorder="1"/>
    <xf numFmtId="173" fontId="0" fillId="0" borderId="6" xfId="0" applyNumberFormat="1" applyBorder="1"/>
    <xf numFmtId="173" fontId="0" fillId="0" borderId="7" xfId="0" applyNumberFormat="1" applyBorder="1"/>
    <xf numFmtId="173" fontId="0" fillId="0" borderId="8" xfId="0" applyNumberFormat="1" applyBorder="1"/>
    <xf numFmtId="173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2" borderId="12" xfId="0" applyFill="1" applyBorder="1"/>
    <xf numFmtId="173" fontId="0" fillId="0" borderId="1" xfId="0" applyNumberFormat="1" applyBorder="1"/>
    <xf numFmtId="2" fontId="0" fillId="0" borderId="1" xfId="0" applyNumberFormat="1" applyFill="1" applyBorder="1"/>
    <xf numFmtId="173" fontId="0" fillId="0" borderId="3" xfId="0" applyNumberFormat="1" applyBorder="1"/>
    <xf numFmtId="173" fontId="0" fillId="0" borderId="0" xfId="0" applyNumberFormat="1" applyBorder="1"/>
    <xf numFmtId="0" fontId="0" fillId="3" borderId="0" xfId="0" applyFill="1"/>
    <xf numFmtId="173" fontId="0" fillId="3" borderId="1" xfId="0" applyNumberFormat="1" applyFill="1" applyBorder="1"/>
    <xf numFmtId="2" fontId="0" fillId="3" borderId="1" xfId="0" applyNumberFormat="1" applyFill="1" applyBorder="1"/>
    <xf numFmtId="1" fontId="0" fillId="0" borderId="0" xfId="0" applyNumberFormat="1"/>
    <xf numFmtId="1" fontId="0" fillId="3" borderId="1" xfId="0" applyNumberFormat="1" applyFill="1" applyBorder="1"/>
    <xf numFmtId="173" fontId="0" fillId="0" borderId="0" xfId="0" applyNumberFormat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"/>
  <sheetViews>
    <sheetView workbookViewId="0">
      <selection activeCell="A17" sqref="A17"/>
    </sheetView>
  </sheetViews>
  <sheetFormatPr defaultRowHeight="12.75"/>
  <cols>
    <col min="1" max="2" width="10.5703125" customWidth="1"/>
  </cols>
  <sheetData>
    <row r="2" spans="1:9">
      <c r="A2" t="s">
        <v>0</v>
      </c>
    </row>
    <row r="3" spans="1:9">
      <c r="A3" t="s">
        <v>6</v>
      </c>
      <c r="B3" t="s">
        <v>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10</v>
      </c>
      <c r="I3" t="s">
        <v>12</v>
      </c>
    </row>
    <row r="4" spans="1:9">
      <c r="A4">
        <v>1</v>
      </c>
      <c r="B4">
        <v>1</v>
      </c>
      <c r="C4">
        <v>3</v>
      </c>
      <c r="D4">
        <f>C4^2</f>
        <v>9</v>
      </c>
      <c r="E4">
        <v>7</v>
      </c>
      <c r="F4">
        <f>E4^2</f>
        <v>49</v>
      </c>
      <c r="G4">
        <f>C4*E4</f>
        <v>21</v>
      </c>
      <c r="H4" s="1">
        <f>(C4-$C$13)^2</f>
        <v>1.3061224489795926</v>
      </c>
      <c r="I4" s="1">
        <f>(E4-$E$13)^2</f>
        <v>2.9387755102040822</v>
      </c>
    </row>
    <row r="5" spans="1:9">
      <c r="A5">
        <v>2</v>
      </c>
      <c r="B5">
        <v>1</v>
      </c>
      <c r="C5">
        <v>6</v>
      </c>
      <c r="D5">
        <f t="shared" ref="D5:D10" si="0">C5^2</f>
        <v>36</v>
      </c>
      <c r="E5">
        <v>8</v>
      </c>
      <c r="F5">
        <f t="shared" ref="F5:F10" si="1">E5^2</f>
        <v>64</v>
      </c>
      <c r="G5">
        <f t="shared" ref="G5:G10" si="2">C5*E5</f>
        <v>48</v>
      </c>
      <c r="H5" s="1">
        <f t="shared" ref="H5:H10" si="3">(C5-$C$13)^2</f>
        <v>3.4489795918367334</v>
      </c>
      <c r="I5" s="1">
        <f t="shared" ref="I5:I10" si="4">(E5-$E$13)^2</f>
        <v>7.3673469387755111</v>
      </c>
    </row>
    <row r="6" spans="1:9">
      <c r="A6">
        <v>3</v>
      </c>
      <c r="B6">
        <v>1</v>
      </c>
      <c r="C6">
        <v>5</v>
      </c>
      <c r="D6">
        <f t="shared" si="0"/>
        <v>25</v>
      </c>
      <c r="E6">
        <v>4</v>
      </c>
      <c r="F6">
        <f t="shared" si="1"/>
        <v>16</v>
      </c>
      <c r="G6">
        <f t="shared" si="2"/>
        <v>20</v>
      </c>
      <c r="H6" s="1">
        <f t="shared" si="3"/>
        <v>0.73469387755101978</v>
      </c>
      <c r="I6" s="1">
        <f t="shared" si="4"/>
        <v>1.6530612244897955</v>
      </c>
    </row>
    <row r="7" spans="1:9">
      <c r="A7">
        <v>4</v>
      </c>
      <c r="B7">
        <v>1</v>
      </c>
      <c r="C7">
        <v>2</v>
      </c>
      <c r="D7">
        <f t="shared" si="0"/>
        <v>4</v>
      </c>
      <c r="E7">
        <v>4</v>
      </c>
      <c r="F7">
        <f t="shared" si="1"/>
        <v>16</v>
      </c>
      <c r="G7">
        <f t="shared" si="2"/>
        <v>8</v>
      </c>
      <c r="H7" s="1">
        <f t="shared" si="3"/>
        <v>4.5918367346938789</v>
      </c>
      <c r="I7" s="1">
        <f t="shared" si="4"/>
        <v>1.6530612244897955</v>
      </c>
    </row>
    <row r="8" spans="1:9">
      <c r="A8">
        <v>5</v>
      </c>
      <c r="B8">
        <v>1</v>
      </c>
      <c r="C8">
        <v>5</v>
      </c>
      <c r="D8">
        <f t="shared" si="0"/>
        <v>25</v>
      </c>
      <c r="E8">
        <v>6</v>
      </c>
      <c r="F8">
        <f t="shared" si="1"/>
        <v>36</v>
      </c>
      <c r="G8">
        <f t="shared" si="2"/>
        <v>30</v>
      </c>
      <c r="H8" s="1">
        <f t="shared" si="3"/>
        <v>0.73469387755101978</v>
      </c>
      <c r="I8" s="1">
        <f t="shared" si="4"/>
        <v>0.51020408163265329</v>
      </c>
    </row>
    <row r="9" spans="1:9">
      <c r="A9">
        <v>6</v>
      </c>
      <c r="B9">
        <v>1</v>
      </c>
      <c r="C9">
        <v>4</v>
      </c>
      <c r="D9">
        <f t="shared" si="0"/>
        <v>16</v>
      </c>
      <c r="E9">
        <v>3</v>
      </c>
      <c r="F9">
        <f t="shared" si="1"/>
        <v>9</v>
      </c>
      <c r="G9">
        <f t="shared" si="2"/>
        <v>12</v>
      </c>
      <c r="H9" s="1">
        <f t="shared" si="3"/>
        <v>2.0408163265306232E-2</v>
      </c>
      <c r="I9" s="1">
        <f t="shared" si="4"/>
        <v>5.2244897959183669</v>
      </c>
    </row>
    <row r="10" spans="1:9">
      <c r="A10">
        <v>7</v>
      </c>
      <c r="B10">
        <v>1</v>
      </c>
      <c r="C10">
        <v>4</v>
      </c>
      <c r="D10">
        <f t="shared" si="0"/>
        <v>16</v>
      </c>
      <c r="E10">
        <v>5</v>
      </c>
      <c r="F10">
        <f t="shared" si="1"/>
        <v>25</v>
      </c>
      <c r="G10">
        <f t="shared" si="2"/>
        <v>20</v>
      </c>
      <c r="H10" s="1">
        <f t="shared" si="3"/>
        <v>2.0408163265306232E-2</v>
      </c>
      <c r="I10" s="1">
        <f t="shared" si="4"/>
        <v>8.1632653061224414E-2</v>
      </c>
    </row>
    <row r="11" spans="1:9">
      <c r="B11">
        <f t="shared" ref="B11:I11" si="5">SUM(B4:B10)</f>
        <v>7</v>
      </c>
      <c r="C11">
        <f t="shared" si="5"/>
        <v>29</v>
      </c>
      <c r="D11">
        <f t="shared" si="5"/>
        <v>131</v>
      </c>
      <c r="E11">
        <f t="shared" si="5"/>
        <v>37</v>
      </c>
      <c r="F11">
        <f t="shared" si="5"/>
        <v>215</v>
      </c>
      <c r="G11">
        <f t="shared" si="5"/>
        <v>159</v>
      </c>
      <c r="H11" s="1">
        <f t="shared" si="5"/>
        <v>10.857142857142858</v>
      </c>
      <c r="I11" s="1">
        <f t="shared" si="5"/>
        <v>19.428571428571427</v>
      </c>
    </row>
    <row r="13" spans="1:9">
      <c r="A13" t="s">
        <v>7</v>
      </c>
      <c r="C13" s="1">
        <f>C11/B11</f>
        <v>4.1428571428571432</v>
      </c>
      <c r="D13" s="1"/>
      <c r="E13" s="1">
        <f>E11/B11</f>
        <v>5.2857142857142856</v>
      </c>
    </row>
    <row r="14" spans="1:9">
      <c r="A14" t="s">
        <v>8</v>
      </c>
      <c r="C14" s="1">
        <f>SQRT(H11/B11)</f>
        <v>1.2453996981544782</v>
      </c>
      <c r="D14" s="1"/>
      <c r="E14" s="1">
        <f>SQRT(I11/B11)</f>
        <v>1.6659862556700857</v>
      </c>
    </row>
    <row r="15" spans="1:9">
      <c r="A15" t="s">
        <v>11</v>
      </c>
      <c r="B15" s="1">
        <f>(B11*G11-C11*E11)/(SQRT(B11*D11-C11^2)*SQRT(B11*F11-E11^2))</f>
        <v>0.3934447376823168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T30"/>
  <sheetViews>
    <sheetView tabSelected="1" workbookViewId="0">
      <selection activeCell="B31" sqref="B31"/>
    </sheetView>
  </sheetViews>
  <sheetFormatPr defaultRowHeight="12.75"/>
  <cols>
    <col min="3" max="3" width="10.42578125" customWidth="1"/>
    <col min="8" max="8" width="13" customWidth="1"/>
    <col min="9" max="9" width="7" customWidth="1"/>
    <col min="10" max="10" width="6.5703125" customWidth="1"/>
    <col min="11" max="11" width="6.7109375" customWidth="1"/>
    <col min="12" max="12" width="6.140625" customWidth="1"/>
    <col min="13" max="13" width="6.7109375" customWidth="1"/>
    <col min="14" max="14" width="6.140625" customWidth="1"/>
    <col min="15" max="15" width="7.140625" customWidth="1"/>
    <col min="16" max="16" width="7.7109375" customWidth="1"/>
  </cols>
  <sheetData>
    <row r="3" spans="1:9">
      <c r="B3" s="10" t="s">
        <v>16</v>
      </c>
    </row>
    <row r="4" spans="1:9">
      <c r="B4" s="6" t="s">
        <v>21</v>
      </c>
      <c r="C4" s="6" t="s">
        <v>27</v>
      </c>
      <c r="D4" s="6" t="s">
        <v>23</v>
      </c>
      <c r="E4" s="6" t="s">
        <v>24</v>
      </c>
      <c r="F4" s="6" t="s">
        <v>25</v>
      </c>
      <c r="G4" s="6" t="s">
        <v>26</v>
      </c>
    </row>
    <row r="5" spans="1:9">
      <c r="A5" t="s">
        <v>7</v>
      </c>
      <c r="B5" s="3">
        <v>7.1</v>
      </c>
      <c r="C5">
        <v>0</v>
      </c>
      <c r="D5">
        <v>50</v>
      </c>
      <c r="E5">
        <v>5.5</v>
      </c>
      <c r="F5">
        <v>5</v>
      </c>
      <c r="G5">
        <v>100</v>
      </c>
    </row>
    <row r="6" spans="1:9">
      <c r="A6" t="s">
        <v>15</v>
      </c>
      <c r="B6" s="3">
        <v>5.4</v>
      </c>
      <c r="C6">
        <v>1</v>
      </c>
      <c r="D6">
        <v>10</v>
      </c>
      <c r="E6">
        <v>2</v>
      </c>
      <c r="F6">
        <v>2</v>
      </c>
      <c r="G6">
        <v>15</v>
      </c>
    </row>
    <row r="7" spans="1:9">
      <c r="A7" t="s">
        <v>14</v>
      </c>
      <c r="B7" s="4">
        <v>0.9</v>
      </c>
    </row>
    <row r="8" spans="1:9">
      <c r="A8" t="s">
        <v>13</v>
      </c>
      <c r="B8" s="2">
        <f>B6*SQRT(1-B7)</f>
        <v>1.7076299364909246</v>
      </c>
      <c r="C8" s="2">
        <f>SQRT(1-B7)</f>
        <v>0.31622776601683789</v>
      </c>
      <c r="D8" s="2">
        <f>10*SQRT(1-B7)</f>
        <v>3.1622776601683791</v>
      </c>
      <c r="E8" s="2">
        <f>2*SQRT(1-B7)</f>
        <v>0.63245553203367577</v>
      </c>
      <c r="F8" s="2">
        <f>2*SQRT(1-B7)</f>
        <v>0.63245553203367577</v>
      </c>
      <c r="G8" s="2">
        <f>15*SQRT(1-B7)</f>
        <v>4.7434164902525682</v>
      </c>
    </row>
    <row r="9" spans="1:9">
      <c r="A9" t="s">
        <v>32</v>
      </c>
      <c r="B9" s="9">
        <v>1.96</v>
      </c>
      <c r="I9" s="10"/>
    </row>
    <row r="10" spans="1:9">
      <c r="C10" t="s">
        <v>28</v>
      </c>
      <c r="H10" t="s">
        <v>20</v>
      </c>
    </row>
    <row r="11" spans="1:9">
      <c r="A11" s="6" t="s">
        <v>17</v>
      </c>
      <c r="B11" s="6" t="s">
        <v>22</v>
      </c>
      <c r="C11" s="6" t="s">
        <v>29</v>
      </c>
      <c r="D11" s="6" t="s">
        <v>30</v>
      </c>
      <c r="E11" s="6" t="s">
        <v>24</v>
      </c>
      <c r="F11" s="6" t="s">
        <v>25</v>
      </c>
      <c r="G11" s="6" t="s">
        <v>26</v>
      </c>
      <c r="H11" t="s">
        <v>31</v>
      </c>
    </row>
    <row r="12" spans="1:9">
      <c r="A12">
        <v>1</v>
      </c>
      <c r="B12" s="7">
        <v>1</v>
      </c>
      <c r="C12" s="2">
        <f>($B12-$B$5)/$B$6</f>
        <v>-1.1296296296296295</v>
      </c>
      <c r="D12" s="33">
        <f>($B12-$B$5)*D$6/$B$6+D$5</f>
        <v>38.703703703703702</v>
      </c>
      <c r="E12" s="35">
        <f t="shared" ref="E12:G34" si="0">($B12-$B$5)*E$6/$B$6+E$5</f>
        <v>3.2407407407407409</v>
      </c>
      <c r="F12" s="35">
        <f t="shared" si="0"/>
        <v>2.7407407407407409</v>
      </c>
      <c r="G12" s="33">
        <f t="shared" si="0"/>
        <v>83.055555555555557</v>
      </c>
      <c r="H12" s="8">
        <f>C12*$B$7</f>
        <v>-1.0166666666666666</v>
      </c>
    </row>
    <row r="13" spans="1:9">
      <c r="A13" s="30" t="s">
        <v>19</v>
      </c>
      <c r="B13" s="31">
        <f>C13*$B$6+$B$5</f>
        <v>4.956954675522212</v>
      </c>
      <c r="C13" s="32">
        <f>H12+$B$9*$C$8</f>
        <v>-0.39686024527366437</v>
      </c>
      <c r="D13" s="34">
        <f>C13*$D$6+$D$5</f>
        <v>46.031397547263353</v>
      </c>
      <c r="E13" s="31">
        <f>C13*$E$6+$E$5</f>
        <v>4.7062795094526715</v>
      </c>
      <c r="F13" s="31">
        <f>C13*$F$6+$F$5</f>
        <v>4.2062795094526715</v>
      </c>
      <c r="G13" s="34">
        <f>C13*$G$6+$G$5</f>
        <v>94.047096320895037</v>
      </c>
      <c r="H13" s="8"/>
    </row>
    <row r="14" spans="1:9">
      <c r="A14" s="30" t="s">
        <v>18</v>
      </c>
      <c r="B14" s="31">
        <f>C14*$B$6+$B$5</f>
        <v>-1.7369546755222132</v>
      </c>
      <c r="C14" s="32">
        <f>H12-$B$9*$C$8</f>
        <v>-1.636473088059669</v>
      </c>
      <c r="D14" s="34">
        <f>C14*$D$6+$D$5</f>
        <v>33.635269119403311</v>
      </c>
      <c r="E14" s="31">
        <f>C14*$E$6+$E$5</f>
        <v>2.2270538238806621</v>
      </c>
      <c r="F14" s="31">
        <f>C14*$F$6+$F$5</f>
        <v>1.7270538238806621</v>
      </c>
      <c r="G14" s="34">
        <f>C14*$G$6+$G$5</f>
        <v>75.452903679104963</v>
      </c>
      <c r="H14" s="8"/>
    </row>
    <row r="15" spans="1:9">
      <c r="A15">
        <v>2</v>
      </c>
      <c r="B15" s="7">
        <v>18</v>
      </c>
      <c r="C15" s="2">
        <f>($B15-$B$5)/$B$6</f>
        <v>2.0185185185185186</v>
      </c>
      <c r="D15" s="33">
        <f>($B15-$B$5)*D$6/$B$6+D$5</f>
        <v>70.18518518518519</v>
      </c>
      <c r="E15" s="35">
        <f t="shared" si="0"/>
        <v>9.5370370370370381</v>
      </c>
      <c r="F15" s="35">
        <f t="shared" si="0"/>
        <v>9.0370370370370381</v>
      </c>
      <c r="G15" s="33">
        <f t="shared" si="0"/>
        <v>130.27777777777777</v>
      </c>
      <c r="H15" s="8">
        <f t="shared" ref="H15:H60" si="1">C15*$B$7</f>
        <v>1.8166666666666669</v>
      </c>
    </row>
    <row r="16" spans="1:9">
      <c r="A16" s="30" t="s">
        <v>19</v>
      </c>
      <c r="B16" s="31">
        <f>C16*$B$6+$B$5</f>
        <v>20.256954675522216</v>
      </c>
      <c r="C16" s="32">
        <f>H15+$B$9*$C$8</f>
        <v>2.4364730880596692</v>
      </c>
      <c r="D16" s="34">
        <f>C16*$D$6+$D$5</f>
        <v>74.364730880596696</v>
      </c>
      <c r="E16" s="31">
        <f>C16*$E$6+$E$5</f>
        <v>10.372946176119338</v>
      </c>
      <c r="F16" s="31">
        <f>C16*$F$6+$F$5</f>
        <v>9.8729461761193384</v>
      </c>
      <c r="G16" s="34">
        <f>C16*$G$6+$G$5</f>
        <v>136.54709632089504</v>
      </c>
      <c r="H16" s="8"/>
    </row>
    <row r="17" spans="1:20">
      <c r="A17" s="30" t="s">
        <v>18</v>
      </c>
      <c r="B17" s="31">
        <f>C17*$B$6+$B$5</f>
        <v>13.563045324477788</v>
      </c>
      <c r="C17" s="32">
        <f>H15-$B$9*$C$8</f>
        <v>1.1968602452736645</v>
      </c>
      <c r="D17" s="34">
        <f>C17*$D$6+$D$5</f>
        <v>61.968602452736647</v>
      </c>
      <c r="E17" s="31">
        <f>C17*$E$6+$E$5</f>
        <v>7.893720490547329</v>
      </c>
      <c r="F17" s="31">
        <f>C17*$F$6+$F$5</f>
        <v>7.393720490547329</v>
      </c>
      <c r="G17" s="34">
        <f>C17*$G$6+$G$5</f>
        <v>117.95290367910496</v>
      </c>
      <c r="H17" s="8"/>
      <c r="I17" s="27"/>
      <c r="J17" s="27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11.25" customHeight="1">
      <c r="B18" s="28"/>
      <c r="C18" s="8"/>
      <c r="D18" s="29"/>
      <c r="E18" s="29"/>
      <c r="F18" s="29"/>
      <c r="G18" s="29"/>
      <c r="H18" s="8"/>
      <c r="I18" s="10" t="s">
        <v>33</v>
      </c>
    </row>
    <row r="19" spans="1:20" ht="11.25" customHeight="1">
      <c r="B19" s="28"/>
      <c r="C19" s="8"/>
      <c r="D19" s="29"/>
      <c r="E19" s="29"/>
      <c r="F19" s="29"/>
      <c r="G19" s="29"/>
      <c r="H19" s="8"/>
      <c r="I19" s="11" t="s">
        <v>27</v>
      </c>
      <c r="J19" s="12"/>
      <c r="K19" s="11" t="s">
        <v>22</v>
      </c>
      <c r="L19" s="12"/>
      <c r="M19" s="11" t="s">
        <v>23</v>
      </c>
      <c r="N19" s="12"/>
      <c r="O19" s="11" t="s">
        <v>26</v>
      </c>
      <c r="P19" s="12"/>
      <c r="Q19" s="21" t="s">
        <v>24</v>
      </c>
      <c r="R19" s="22"/>
      <c r="S19" s="11" t="s">
        <v>25</v>
      </c>
      <c r="T19" s="12"/>
    </row>
    <row r="20" spans="1:20">
      <c r="B20" s="6" t="s">
        <v>21</v>
      </c>
      <c r="C20" s="6" t="s">
        <v>27</v>
      </c>
      <c r="D20" s="6" t="s">
        <v>23</v>
      </c>
      <c r="E20" s="6" t="s">
        <v>24</v>
      </c>
      <c r="F20" s="6" t="s">
        <v>25</v>
      </c>
      <c r="G20" s="6" t="s">
        <v>26</v>
      </c>
      <c r="H20" s="8"/>
      <c r="I20" s="13" t="s">
        <v>18</v>
      </c>
      <c r="J20" s="14" t="s">
        <v>19</v>
      </c>
      <c r="K20" s="13" t="s">
        <v>18</v>
      </c>
      <c r="L20" s="14" t="s">
        <v>19</v>
      </c>
      <c r="M20" s="13" t="s">
        <v>18</v>
      </c>
      <c r="N20" s="14" t="s">
        <v>19</v>
      </c>
      <c r="O20" s="13" t="s">
        <v>18</v>
      </c>
      <c r="P20" s="14" t="s">
        <v>19</v>
      </c>
      <c r="Q20" s="23" t="s">
        <v>18</v>
      </c>
      <c r="R20" s="24" t="s">
        <v>19</v>
      </c>
      <c r="S20" s="23" t="s">
        <v>18</v>
      </c>
      <c r="T20" s="24" t="s">
        <v>19</v>
      </c>
    </row>
    <row r="21" spans="1:20">
      <c r="A21">
        <v>1</v>
      </c>
      <c r="B21" s="25">
        <v>1</v>
      </c>
      <c r="C21" s="2">
        <f t="shared" ref="C21:C60" si="2">($B21-$B$5)/$B$6</f>
        <v>-1.1296296296296295</v>
      </c>
      <c r="D21" s="33">
        <f t="shared" ref="D21:G60" si="3">($B21-$B$5)*D$6/$B$6+D$5</f>
        <v>38.703703703703702</v>
      </c>
      <c r="E21" s="35">
        <f t="shared" si="0"/>
        <v>3.2407407407407409</v>
      </c>
      <c r="F21" s="35">
        <f t="shared" si="0"/>
        <v>2.7407407407407409</v>
      </c>
      <c r="G21" s="33">
        <f t="shared" si="0"/>
        <v>83.055555555555557</v>
      </c>
      <c r="H21" s="8">
        <f t="shared" si="1"/>
        <v>-1.0166666666666666</v>
      </c>
      <c r="I21" s="15">
        <f t="shared" ref="I21:I60" si="4">H21-$B$9*$C$8</f>
        <v>-1.636473088059669</v>
      </c>
      <c r="J21" s="16">
        <f t="shared" ref="J21:J60" si="5">H21+$B$9*$C$8</f>
        <v>-0.39686024527366437</v>
      </c>
      <c r="K21" s="17">
        <f t="shared" ref="K21:K60" si="6">I21*$B$6+$B$5</f>
        <v>-1.7369546755222132</v>
      </c>
      <c r="L21" s="18">
        <f t="shared" ref="L21:L60" si="7">J21*$B$6+$B$5</f>
        <v>4.956954675522212</v>
      </c>
      <c r="M21" s="36">
        <f t="shared" ref="M21:M60" si="8">I21*$D$6+$D$5</f>
        <v>33.635269119403311</v>
      </c>
      <c r="N21" s="37">
        <f t="shared" ref="N21:N60" si="9">J21*$D$6+$D$5</f>
        <v>46.031397547263353</v>
      </c>
      <c r="O21" s="38">
        <f t="shared" ref="O21:O60" si="10">I21*$G$6+$G$5</f>
        <v>75.452903679104963</v>
      </c>
      <c r="P21" s="39">
        <f t="shared" ref="P21:P60" si="11">J21*$G$6+$G$5</f>
        <v>94.047096320895037</v>
      </c>
      <c r="Q21" s="19">
        <f t="shared" ref="Q21:Q60" si="12">I21*$E$6+$E$5</f>
        <v>2.2270538238806621</v>
      </c>
      <c r="R21" s="20">
        <f t="shared" ref="R21:R60" si="13">J21*$E$6+$E$5</f>
        <v>4.7062795094526715</v>
      </c>
      <c r="S21" s="19">
        <f t="shared" ref="S21:S60" si="14">I21*$F$6+$F$5</f>
        <v>1.7270538238806621</v>
      </c>
      <c r="T21" s="20">
        <f t="shared" ref="T21:T60" si="15">J21*$F$6+$F$5</f>
        <v>4.2062795094526715</v>
      </c>
    </row>
    <row r="22" spans="1:20">
      <c r="A22">
        <v>2</v>
      </c>
      <c r="B22" s="5">
        <v>2</v>
      </c>
      <c r="C22" s="2">
        <f t="shared" si="2"/>
        <v>-0.94444444444444431</v>
      </c>
      <c r="D22" s="33">
        <f t="shared" si="3"/>
        <v>40.555555555555557</v>
      </c>
      <c r="E22" s="35">
        <f t="shared" si="0"/>
        <v>3.6111111111111116</v>
      </c>
      <c r="F22" s="35">
        <f t="shared" si="0"/>
        <v>3.1111111111111116</v>
      </c>
      <c r="G22" s="33">
        <f t="shared" si="0"/>
        <v>85.833333333333329</v>
      </c>
      <c r="H22" s="8">
        <f t="shared" si="1"/>
        <v>-0.84999999999999987</v>
      </c>
      <c r="I22" s="15">
        <f t="shared" si="4"/>
        <v>-1.469806421393002</v>
      </c>
      <c r="J22" s="16">
        <f t="shared" si="5"/>
        <v>-0.23019357860699763</v>
      </c>
      <c r="K22" s="17">
        <f t="shared" si="6"/>
        <v>-0.83695467552221192</v>
      </c>
      <c r="L22" s="18">
        <f t="shared" si="7"/>
        <v>5.8569546755222124</v>
      </c>
      <c r="M22" s="36">
        <f t="shared" si="8"/>
        <v>35.301935786069976</v>
      </c>
      <c r="N22" s="37">
        <f t="shared" si="9"/>
        <v>47.698064213930024</v>
      </c>
      <c r="O22" s="38">
        <f t="shared" si="10"/>
        <v>77.952903679104963</v>
      </c>
      <c r="P22" s="39">
        <f t="shared" si="11"/>
        <v>96.547096320895037</v>
      </c>
      <c r="Q22" s="19">
        <f t="shared" si="12"/>
        <v>2.560387157213996</v>
      </c>
      <c r="R22" s="20">
        <f t="shared" si="13"/>
        <v>5.0396128427860045</v>
      </c>
      <c r="S22" s="19">
        <f t="shared" si="14"/>
        <v>2.060387157213996</v>
      </c>
      <c r="T22" s="20">
        <f t="shared" si="15"/>
        <v>4.5396128427860045</v>
      </c>
    </row>
    <row r="23" spans="1:20">
      <c r="A23">
        <v>3</v>
      </c>
      <c r="B23" s="5">
        <v>2</v>
      </c>
      <c r="C23" s="2">
        <f t="shared" si="2"/>
        <v>-0.94444444444444431</v>
      </c>
      <c r="D23" s="33">
        <f t="shared" si="3"/>
        <v>40.555555555555557</v>
      </c>
      <c r="E23" s="35">
        <f t="shared" si="0"/>
        <v>3.6111111111111116</v>
      </c>
      <c r="F23" s="35">
        <f t="shared" si="0"/>
        <v>3.1111111111111116</v>
      </c>
      <c r="G23" s="33">
        <f t="shared" si="0"/>
        <v>85.833333333333329</v>
      </c>
      <c r="H23" s="8">
        <f t="shared" si="1"/>
        <v>-0.84999999999999987</v>
      </c>
      <c r="I23" s="15">
        <f t="shared" si="4"/>
        <v>-1.469806421393002</v>
      </c>
      <c r="J23" s="16">
        <f t="shared" si="5"/>
        <v>-0.23019357860699763</v>
      </c>
      <c r="K23" s="17">
        <f t="shared" si="6"/>
        <v>-0.83695467552221192</v>
      </c>
      <c r="L23" s="18">
        <f t="shared" si="7"/>
        <v>5.8569546755222124</v>
      </c>
      <c r="M23" s="36">
        <f t="shared" si="8"/>
        <v>35.301935786069976</v>
      </c>
      <c r="N23" s="37">
        <f t="shared" si="9"/>
        <v>47.698064213930024</v>
      </c>
      <c r="O23" s="38">
        <f t="shared" si="10"/>
        <v>77.952903679104963</v>
      </c>
      <c r="P23" s="39">
        <f t="shared" si="11"/>
        <v>96.547096320895037</v>
      </c>
      <c r="Q23" s="19">
        <f t="shared" si="12"/>
        <v>2.560387157213996</v>
      </c>
      <c r="R23" s="20">
        <f t="shared" si="13"/>
        <v>5.0396128427860045</v>
      </c>
      <c r="S23" s="19">
        <f t="shared" si="14"/>
        <v>2.060387157213996</v>
      </c>
      <c r="T23" s="20">
        <f t="shared" si="15"/>
        <v>4.5396128427860045</v>
      </c>
    </row>
    <row r="24" spans="1:20">
      <c r="A24">
        <v>4</v>
      </c>
      <c r="B24" s="5">
        <v>3</v>
      </c>
      <c r="C24" s="2">
        <f t="shared" si="2"/>
        <v>-0.75925925925925919</v>
      </c>
      <c r="D24" s="33">
        <f t="shared" si="3"/>
        <v>42.407407407407405</v>
      </c>
      <c r="E24" s="35">
        <f t="shared" si="0"/>
        <v>3.9814814814814818</v>
      </c>
      <c r="F24" s="35">
        <f t="shared" si="0"/>
        <v>3.4814814814814818</v>
      </c>
      <c r="G24" s="33">
        <f t="shared" si="0"/>
        <v>88.611111111111114</v>
      </c>
      <c r="H24" s="8">
        <f t="shared" si="1"/>
        <v>-0.68333333333333324</v>
      </c>
      <c r="I24" s="15">
        <f t="shared" si="4"/>
        <v>-1.3031397547263355</v>
      </c>
      <c r="J24" s="16">
        <f t="shared" si="5"/>
        <v>-6.3526911940330999E-2</v>
      </c>
      <c r="K24" s="17">
        <f t="shared" si="6"/>
        <v>6.3045324477787545E-2</v>
      </c>
      <c r="L24" s="18">
        <f t="shared" si="7"/>
        <v>6.7569546755222119</v>
      </c>
      <c r="M24" s="36">
        <f t="shared" si="8"/>
        <v>36.968602452736647</v>
      </c>
      <c r="N24" s="37">
        <f t="shared" si="9"/>
        <v>49.364730880596689</v>
      </c>
      <c r="O24" s="38">
        <f t="shared" si="10"/>
        <v>80.452903679104963</v>
      </c>
      <c r="P24" s="39">
        <f t="shared" si="11"/>
        <v>99.047096320895037</v>
      </c>
      <c r="Q24" s="19">
        <f t="shared" si="12"/>
        <v>2.893720490547329</v>
      </c>
      <c r="R24" s="20">
        <f t="shared" si="13"/>
        <v>5.3729461761193384</v>
      </c>
      <c r="S24" s="19">
        <f t="shared" si="14"/>
        <v>2.393720490547329</v>
      </c>
      <c r="T24" s="20">
        <f t="shared" si="15"/>
        <v>4.8729461761193384</v>
      </c>
    </row>
    <row r="25" spans="1:20">
      <c r="A25">
        <v>5</v>
      </c>
      <c r="B25" s="5">
        <v>1</v>
      </c>
      <c r="C25" s="2">
        <f t="shared" si="2"/>
        <v>-1.1296296296296295</v>
      </c>
      <c r="D25" s="33">
        <f t="shared" si="3"/>
        <v>38.703703703703702</v>
      </c>
      <c r="E25" s="35">
        <f t="shared" si="0"/>
        <v>3.2407407407407409</v>
      </c>
      <c r="F25" s="35">
        <f t="shared" si="0"/>
        <v>2.7407407407407409</v>
      </c>
      <c r="G25" s="33">
        <f t="shared" si="0"/>
        <v>83.055555555555557</v>
      </c>
      <c r="H25" s="8">
        <f t="shared" si="1"/>
        <v>-1.0166666666666666</v>
      </c>
      <c r="I25" s="15">
        <f t="shared" si="4"/>
        <v>-1.636473088059669</v>
      </c>
      <c r="J25" s="16">
        <f t="shared" si="5"/>
        <v>-0.39686024527366437</v>
      </c>
      <c r="K25" s="17">
        <f t="shared" si="6"/>
        <v>-1.7369546755222132</v>
      </c>
      <c r="L25" s="18">
        <f t="shared" si="7"/>
        <v>4.956954675522212</v>
      </c>
      <c r="M25" s="36">
        <f t="shared" si="8"/>
        <v>33.635269119403311</v>
      </c>
      <c r="N25" s="37">
        <f t="shared" si="9"/>
        <v>46.031397547263353</v>
      </c>
      <c r="O25" s="38">
        <f t="shared" si="10"/>
        <v>75.452903679104963</v>
      </c>
      <c r="P25" s="39">
        <f t="shared" si="11"/>
        <v>94.047096320895037</v>
      </c>
      <c r="Q25" s="19">
        <f t="shared" si="12"/>
        <v>2.2270538238806621</v>
      </c>
      <c r="R25" s="20">
        <f t="shared" si="13"/>
        <v>4.7062795094526715</v>
      </c>
      <c r="S25" s="19">
        <f t="shared" si="14"/>
        <v>1.7270538238806621</v>
      </c>
      <c r="T25" s="20">
        <f t="shared" si="15"/>
        <v>4.2062795094526715</v>
      </c>
    </row>
    <row r="26" spans="1:20">
      <c r="A26">
        <v>6</v>
      </c>
      <c r="B26" s="5">
        <v>4</v>
      </c>
      <c r="C26" s="2">
        <f t="shared" si="2"/>
        <v>-0.57407407407407396</v>
      </c>
      <c r="D26" s="33">
        <f t="shared" si="3"/>
        <v>44.25925925925926</v>
      </c>
      <c r="E26" s="35">
        <f t="shared" si="0"/>
        <v>4.3518518518518521</v>
      </c>
      <c r="F26" s="35">
        <f t="shared" si="0"/>
        <v>3.8518518518518521</v>
      </c>
      <c r="G26" s="33">
        <f t="shared" si="0"/>
        <v>91.388888888888886</v>
      </c>
      <c r="H26" s="8">
        <f t="shared" si="1"/>
        <v>-0.51666666666666661</v>
      </c>
      <c r="I26" s="15">
        <f t="shared" si="4"/>
        <v>-1.136473088059669</v>
      </c>
      <c r="J26" s="16">
        <f t="shared" si="5"/>
        <v>0.10313975472633563</v>
      </c>
      <c r="K26" s="17">
        <f t="shared" si="6"/>
        <v>0.96304532447778701</v>
      </c>
      <c r="L26" s="18">
        <f t="shared" si="7"/>
        <v>7.6569546755222122</v>
      </c>
      <c r="M26" s="36">
        <f t="shared" si="8"/>
        <v>38.635269119403311</v>
      </c>
      <c r="N26" s="37">
        <f t="shared" si="9"/>
        <v>51.031397547263353</v>
      </c>
      <c r="O26" s="38">
        <f t="shared" si="10"/>
        <v>82.952903679104963</v>
      </c>
      <c r="P26" s="39">
        <f t="shared" si="11"/>
        <v>101.54709632089504</v>
      </c>
      <c r="Q26" s="19">
        <f t="shared" si="12"/>
        <v>3.2270538238806621</v>
      </c>
      <c r="R26" s="20">
        <f t="shared" si="13"/>
        <v>5.7062795094526715</v>
      </c>
      <c r="S26" s="19">
        <f t="shared" si="14"/>
        <v>2.7270538238806621</v>
      </c>
      <c r="T26" s="20">
        <f t="shared" si="15"/>
        <v>5.2062795094526715</v>
      </c>
    </row>
    <row r="27" spans="1:20">
      <c r="A27">
        <v>7</v>
      </c>
      <c r="B27" s="5">
        <v>2</v>
      </c>
      <c r="C27" s="2">
        <f t="shared" si="2"/>
        <v>-0.94444444444444431</v>
      </c>
      <c r="D27" s="33">
        <f t="shared" si="3"/>
        <v>40.555555555555557</v>
      </c>
      <c r="E27" s="35">
        <f t="shared" si="0"/>
        <v>3.6111111111111116</v>
      </c>
      <c r="F27" s="35">
        <f t="shared" si="0"/>
        <v>3.1111111111111116</v>
      </c>
      <c r="G27" s="33">
        <f t="shared" si="0"/>
        <v>85.833333333333329</v>
      </c>
      <c r="H27" s="8">
        <f t="shared" si="1"/>
        <v>-0.84999999999999987</v>
      </c>
      <c r="I27" s="15">
        <f t="shared" si="4"/>
        <v>-1.469806421393002</v>
      </c>
      <c r="J27" s="16">
        <f t="shared" si="5"/>
        <v>-0.23019357860699763</v>
      </c>
      <c r="K27" s="17">
        <f t="shared" si="6"/>
        <v>-0.83695467552221192</v>
      </c>
      <c r="L27" s="18">
        <f t="shared" si="7"/>
        <v>5.8569546755222124</v>
      </c>
      <c r="M27" s="36">
        <f t="shared" si="8"/>
        <v>35.301935786069976</v>
      </c>
      <c r="N27" s="37">
        <f t="shared" si="9"/>
        <v>47.698064213930024</v>
      </c>
      <c r="O27" s="38">
        <f t="shared" si="10"/>
        <v>77.952903679104963</v>
      </c>
      <c r="P27" s="39">
        <f t="shared" si="11"/>
        <v>96.547096320895037</v>
      </c>
      <c r="Q27" s="19">
        <f t="shared" si="12"/>
        <v>2.560387157213996</v>
      </c>
      <c r="R27" s="20">
        <f t="shared" si="13"/>
        <v>5.0396128427860045</v>
      </c>
      <c r="S27" s="19">
        <f t="shared" si="14"/>
        <v>2.060387157213996</v>
      </c>
      <c r="T27" s="20">
        <f t="shared" si="15"/>
        <v>4.5396128427860045</v>
      </c>
    </row>
    <row r="28" spans="1:20">
      <c r="A28">
        <v>8</v>
      </c>
      <c r="B28" s="5">
        <v>2</v>
      </c>
      <c r="C28" s="2">
        <f t="shared" si="2"/>
        <v>-0.94444444444444431</v>
      </c>
      <c r="D28" s="33">
        <f t="shared" si="3"/>
        <v>40.555555555555557</v>
      </c>
      <c r="E28" s="35">
        <f t="shared" si="0"/>
        <v>3.6111111111111116</v>
      </c>
      <c r="F28" s="35">
        <f t="shared" si="0"/>
        <v>3.1111111111111116</v>
      </c>
      <c r="G28" s="33">
        <f t="shared" si="0"/>
        <v>85.833333333333329</v>
      </c>
      <c r="H28" s="8">
        <f t="shared" si="1"/>
        <v>-0.84999999999999987</v>
      </c>
      <c r="I28" s="15">
        <f t="shared" si="4"/>
        <v>-1.469806421393002</v>
      </c>
      <c r="J28" s="16">
        <f t="shared" si="5"/>
        <v>-0.23019357860699763</v>
      </c>
      <c r="K28" s="17">
        <f t="shared" si="6"/>
        <v>-0.83695467552221192</v>
      </c>
      <c r="L28" s="18">
        <f t="shared" si="7"/>
        <v>5.8569546755222124</v>
      </c>
      <c r="M28" s="36">
        <f t="shared" si="8"/>
        <v>35.301935786069976</v>
      </c>
      <c r="N28" s="37">
        <f t="shared" si="9"/>
        <v>47.698064213930024</v>
      </c>
      <c r="O28" s="38">
        <f t="shared" si="10"/>
        <v>77.952903679104963</v>
      </c>
      <c r="P28" s="39">
        <f t="shared" si="11"/>
        <v>96.547096320895037</v>
      </c>
      <c r="Q28" s="19">
        <f t="shared" si="12"/>
        <v>2.560387157213996</v>
      </c>
      <c r="R28" s="20">
        <f t="shared" si="13"/>
        <v>5.0396128427860045</v>
      </c>
      <c r="S28" s="19">
        <f t="shared" si="14"/>
        <v>2.060387157213996</v>
      </c>
      <c r="T28" s="20">
        <f t="shared" si="15"/>
        <v>4.5396128427860045</v>
      </c>
    </row>
    <row r="29" spans="1:20">
      <c r="A29">
        <v>9</v>
      </c>
      <c r="B29" s="5">
        <v>5</v>
      </c>
      <c r="C29" s="2">
        <f t="shared" si="2"/>
        <v>-0.38888888888888878</v>
      </c>
      <c r="D29" s="33">
        <f t="shared" si="3"/>
        <v>46.111111111111114</v>
      </c>
      <c r="E29" s="35">
        <f t="shared" si="0"/>
        <v>4.7222222222222223</v>
      </c>
      <c r="F29" s="35">
        <f t="shared" si="0"/>
        <v>4.2222222222222223</v>
      </c>
      <c r="G29" s="33">
        <f t="shared" si="0"/>
        <v>94.166666666666671</v>
      </c>
      <c r="H29" s="8">
        <f t="shared" si="1"/>
        <v>-0.34999999999999992</v>
      </c>
      <c r="I29" s="15">
        <f t="shared" si="4"/>
        <v>-0.96980642139300222</v>
      </c>
      <c r="J29" s="16">
        <f t="shared" si="5"/>
        <v>0.26980642139300232</v>
      </c>
      <c r="K29" s="17">
        <f t="shared" si="6"/>
        <v>1.8630453244777874</v>
      </c>
      <c r="L29" s="18">
        <f t="shared" si="7"/>
        <v>8.5569546755222117</v>
      </c>
      <c r="M29" s="36">
        <f t="shared" si="8"/>
        <v>40.301935786069976</v>
      </c>
      <c r="N29" s="37">
        <f t="shared" si="9"/>
        <v>52.698064213930024</v>
      </c>
      <c r="O29" s="38">
        <f t="shared" si="10"/>
        <v>85.452903679104963</v>
      </c>
      <c r="P29" s="39">
        <f t="shared" si="11"/>
        <v>104.04709632089504</v>
      </c>
      <c r="Q29" s="19">
        <f t="shared" si="12"/>
        <v>3.5603871572139956</v>
      </c>
      <c r="R29" s="20">
        <f t="shared" si="13"/>
        <v>6.0396128427860045</v>
      </c>
      <c r="S29" s="19">
        <f t="shared" si="14"/>
        <v>3.0603871572139956</v>
      </c>
      <c r="T29" s="20">
        <f t="shared" si="15"/>
        <v>5.5396128427860045</v>
      </c>
    </row>
    <row r="30" spans="1:20">
      <c r="A30">
        <v>10</v>
      </c>
      <c r="B30" s="5">
        <v>2</v>
      </c>
      <c r="C30" s="2">
        <f t="shared" si="2"/>
        <v>-0.94444444444444431</v>
      </c>
      <c r="D30" s="33">
        <f t="shared" si="3"/>
        <v>40.555555555555557</v>
      </c>
      <c r="E30" s="35">
        <f t="shared" si="0"/>
        <v>3.6111111111111116</v>
      </c>
      <c r="F30" s="35">
        <f t="shared" si="0"/>
        <v>3.1111111111111116</v>
      </c>
      <c r="G30" s="33">
        <f t="shared" si="0"/>
        <v>85.833333333333329</v>
      </c>
      <c r="H30" s="8">
        <f t="shared" si="1"/>
        <v>-0.84999999999999987</v>
      </c>
      <c r="I30" s="15">
        <f t="shared" si="4"/>
        <v>-1.469806421393002</v>
      </c>
      <c r="J30" s="16">
        <f t="shared" si="5"/>
        <v>-0.23019357860699763</v>
      </c>
      <c r="K30" s="17">
        <f t="shared" si="6"/>
        <v>-0.83695467552221192</v>
      </c>
      <c r="L30" s="18">
        <f t="shared" si="7"/>
        <v>5.8569546755222124</v>
      </c>
      <c r="M30" s="36">
        <f t="shared" si="8"/>
        <v>35.301935786069976</v>
      </c>
      <c r="N30" s="37">
        <f t="shared" si="9"/>
        <v>47.698064213930024</v>
      </c>
      <c r="O30" s="38">
        <f t="shared" si="10"/>
        <v>77.952903679104963</v>
      </c>
      <c r="P30" s="39">
        <f t="shared" si="11"/>
        <v>96.547096320895037</v>
      </c>
      <c r="Q30" s="19">
        <f t="shared" si="12"/>
        <v>2.560387157213996</v>
      </c>
      <c r="R30" s="20">
        <f t="shared" si="13"/>
        <v>5.0396128427860045</v>
      </c>
      <c r="S30" s="19">
        <f t="shared" si="14"/>
        <v>2.060387157213996</v>
      </c>
      <c r="T30" s="20">
        <f t="shared" si="15"/>
        <v>4.5396128427860045</v>
      </c>
    </row>
  </sheetData>
  <pageMargins left="0.75" right="0.75" top="1" bottom="1" header="0" footer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Korrelationskoefficient bereg</vt:lpstr>
      <vt:lpstr>Scores</vt:lpstr>
    </vt:vector>
  </TitlesOfParts>
  <Company>Inst. for Folkesundhedsvindeskab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jaiv</dc:creator>
  <cp:lastModifiedBy>Jan Ivanouw</cp:lastModifiedBy>
  <dcterms:created xsi:type="dcterms:W3CDTF">2004-10-16T12:21:29Z</dcterms:created>
  <dcterms:modified xsi:type="dcterms:W3CDTF">2013-01-07T00:03:41Z</dcterms:modified>
</cp:coreProperties>
</file>